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hildrens Resources\Strategy &amp; Commissioning Communal\Emotional Health and Wellbeing (EHWB)\CAMHS Transformation (Thrive) Plan\Refresh 2023\Appendices 2023 – Final Drafts folder\"/>
    </mc:Choice>
  </mc:AlternateContent>
  <xr:revisionPtr revIDLastSave="0" documentId="8_{E1BE85DE-C6D5-4492-8B8B-8278D6A1880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CG Investement" sheetId="1" r:id="rId1"/>
    <sheet name="Council Investe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F8" i="2"/>
  <c r="F11" i="2" s="1"/>
  <c r="G17" i="1"/>
  <c r="G39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G23" i="1"/>
  <c r="H23" i="1" s="1"/>
  <c r="G22" i="1"/>
  <c r="H22" i="1" s="1"/>
  <c r="G21" i="1"/>
  <c r="G20" i="1"/>
  <c r="H20" i="1" s="1"/>
  <c r="H25" i="1"/>
  <c r="H21" i="1"/>
  <c r="H18" i="1"/>
  <c r="G15" i="1"/>
  <c r="H34" i="1"/>
  <c r="H17" i="1"/>
  <c r="D11" i="2"/>
  <c r="F38" i="1"/>
  <c r="G33" i="1" l="1"/>
  <c r="H33" i="1"/>
  <c r="H39" i="1" s="1"/>
  <c r="F33" i="1"/>
  <c r="F17" i="1" l="1"/>
  <c r="F39" i="1" s="1"/>
</calcChain>
</file>

<file path=xl/sharedStrings.xml><?xml version="1.0" encoding="utf-8"?>
<sst xmlns="http://schemas.openxmlformats.org/spreadsheetml/2006/main" count="93" uniqueCount="80">
  <si>
    <r>
      <rPr>
        <sz val="11"/>
        <color rgb="FFFFFFFF"/>
        <rFont val="Calibri"/>
        <family val="2"/>
      </rPr>
      <t>Scheme</t>
    </r>
  </si>
  <si>
    <r>
      <rPr>
        <sz val="11"/>
        <color rgb="FFFFFFFF"/>
        <rFont val="Calibri"/>
        <family val="2"/>
      </rPr>
      <t>Funding</t>
    </r>
  </si>
  <si>
    <r>
      <rPr>
        <sz val="11"/>
        <color rgb="FFFFFFFF"/>
        <rFont val="Calibri"/>
        <family val="2"/>
      </rPr>
      <t>Provider</t>
    </r>
  </si>
  <si>
    <r>
      <rPr>
        <sz val="10"/>
        <rFont val="Calibri"/>
        <family val="2"/>
      </rPr>
      <t>CAMHS Learning Disabilities</t>
    </r>
  </si>
  <si>
    <r>
      <rPr>
        <sz val="10"/>
        <rFont val="Calibri"/>
        <family val="2"/>
      </rPr>
      <t>Community Eating Disorder Service</t>
    </r>
  </si>
  <si>
    <r>
      <rPr>
        <sz val="10"/>
        <rFont val="Calibri"/>
        <family val="2"/>
      </rPr>
      <t>Post: Single point of contact MFT</t>
    </r>
  </si>
  <si>
    <r>
      <rPr>
        <sz val="10"/>
        <rFont val="Calibri"/>
        <family val="2"/>
      </rPr>
      <t>CAMHS School Link (aligned to MHIE/MHST from Oct 2020)</t>
    </r>
  </si>
  <si>
    <r>
      <rPr>
        <sz val="10"/>
        <rFont val="Calibri"/>
        <family val="2"/>
      </rPr>
      <t>ICRS 42nd Street and Self‐Help Services (funding to Manchester CCG)</t>
    </r>
  </si>
  <si>
    <r>
      <rPr>
        <sz val="10"/>
        <rFont val="Calibri"/>
        <family val="2"/>
      </rPr>
      <t>Manchester CCG</t>
    </r>
  </si>
  <si>
    <r>
      <rPr>
        <sz val="10"/>
        <rFont val="Calibri"/>
        <family val="2"/>
      </rPr>
      <t>ICRS ‐ Mind in Salford (funding paid directly)</t>
    </r>
  </si>
  <si>
    <r>
      <rPr>
        <sz val="10"/>
        <rFont val="Calibri"/>
        <family val="2"/>
      </rPr>
      <t>Salford Mind</t>
    </r>
  </si>
  <si>
    <r>
      <rPr>
        <sz val="10"/>
        <rFont val="Calibri"/>
        <family val="2"/>
      </rPr>
      <t>All Age Liaison MH Service (GMMH)</t>
    </r>
  </si>
  <si>
    <r>
      <rPr>
        <sz val="10"/>
        <rFont val="Calibri"/>
        <family val="2"/>
      </rPr>
      <t>GMMH</t>
    </r>
  </si>
  <si>
    <r>
      <rPr>
        <sz val="10"/>
        <rFont val="Calibri"/>
        <family val="2"/>
      </rPr>
      <t>42nd Street Uplift ‐ increase in core contract</t>
    </r>
  </si>
  <si>
    <r>
      <rPr>
        <sz val="10"/>
        <rFont val="Calibri"/>
        <family val="2"/>
      </rPr>
      <t>42nd Street</t>
    </r>
  </si>
  <si>
    <r>
      <rPr>
        <sz val="10"/>
        <rFont val="Calibri"/>
        <family val="2"/>
      </rPr>
      <t>Engagement/Awareness raising ‐ Drama Workshops</t>
    </r>
  </si>
  <si>
    <r>
      <rPr>
        <sz val="10"/>
        <rFont val="Calibri"/>
        <family val="2"/>
      </rPr>
      <t>Odd Arts ‐ Spiralling Minds</t>
    </r>
  </si>
  <si>
    <r>
      <rPr>
        <b/>
        <sz val="10"/>
        <rFont val="Calibri"/>
        <family val="2"/>
      </rPr>
      <t>Total CAMHS transformation</t>
    </r>
  </si>
  <si>
    <r>
      <rPr>
        <sz val="10"/>
        <rFont val="Calibri"/>
        <family val="2"/>
      </rPr>
      <t>Core CAMHS MFT contract</t>
    </r>
  </si>
  <si>
    <r>
      <rPr>
        <sz val="10"/>
        <rFont val="Calibri"/>
        <family val="2"/>
      </rPr>
      <t>Manchester University Foundation Trust</t>
    </r>
  </si>
  <si>
    <r>
      <rPr>
        <sz val="10"/>
        <rFont val="Calibri"/>
        <family val="2"/>
      </rPr>
      <t>Community Eating Disorders additional funding</t>
    </r>
  </si>
  <si>
    <r>
      <rPr>
        <sz val="10"/>
        <rFont val="Calibri"/>
        <family val="2"/>
      </rPr>
      <t>BME Post salary recharge MUFT Central site</t>
    </r>
  </si>
  <si>
    <r>
      <rPr>
        <sz val="10"/>
        <rFont val="Calibri"/>
        <family val="2"/>
      </rPr>
      <t>Salford Emerge 16/17 yrs service MUFT Central Site</t>
    </r>
  </si>
  <si>
    <r>
      <rPr>
        <sz val="10"/>
        <rFont val="Calibri"/>
        <family val="2"/>
      </rPr>
      <t>CAMHS for LAC (Looked after Children) STARLAC MUFT Central Site</t>
    </r>
  </si>
  <si>
    <r>
      <rPr>
        <sz val="10"/>
        <rFont val="Calibri"/>
        <family val="2"/>
      </rPr>
      <t>42nd Street core service</t>
    </r>
  </si>
  <si>
    <r>
      <rPr>
        <sz val="10"/>
        <rFont val="Calibri"/>
        <family val="2"/>
      </rPr>
      <t>Gaddum ‐ Children &amp; Family Counselling Service</t>
    </r>
  </si>
  <si>
    <r>
      <rPr>
        <sz val="10"/>
        <rFont val="Calibri"/>
        <family val="2"/>
      </rPr>
      <t>Gaddum</t>
    </r>
  </si>
  <si>
    <r>
      <rPr>
        <sz val="10"/>
        <rFont val="Calibri"/>
        <family val="2"/>
      </rPr>
      <t>MHST (Thrive in Education) allocation</t>
    </r>
  </si>
  <si>
    <r>
      <rPr>
        <sz val="10"/>
        <rFont val="Calibri"/>
        <family val="2"/>
      </rPr>
      <t>Additional allocation from outside CCG (GM MHIE MHST funding)</t>
    </r>
  </si>
  <si>
    <r>
      <rPr>
        <sz val="10"/>
        <rFont val="Calibri"/>
        <family val="2"/>
      </rPr>
      <t>Pure Insight</t>
    </r>
  </si>
  <si>
    <r>
      <rPr>
        <sz val="10"/>
        <rFont val="Calibri"/>
        <family val="2"/>
      </rPr>
      <t>Kooth</t>
    </r>
  </si>
  <si>
    <r>
      <rPr>
        <b/>
        <sz val="10"/>
        <rFont val="Calibri"/>
        <family val="2"/>
      </rPr>
      <t>Additional IAT's from GM routed through CCG</t>
    </r>
  </si>
  <si>
    <t>Forecast spend for 2021/22</t>
  </si>
  <si>
    <t>Manchester University NHS FT - EIT Funding</t>
  </si>
  <si>
    <t>Manchester University NHS FT - Salford LD service</t>
  </si>
  <si>
    <t>MFT CAMHS PIMH team</t>
  </si>
  <si>
    <t>Forecast spend for 2022/23</t>
  </si>
  <si>
    <t>PIMH team Homestart</t>
  </si>
  <si>
    <t>42nd Street Non recurrent support</t>
  </si>
  <si>
    <t>Salford Council</t>
  </si>
  <si>
    <t>Appendix B</t>
  </si>
  <si>
    <t>Scheme</t>
  </si>
  <si>
    <t>Funding</t>
  </si>
  <si>
    <t>Provider</t>
  </si>
  <si>
    <t>Manchester University Foundation Trust</t>
  </si>
  <si>
    <t>Route 29 CAMHS post</t>
  </si>
  <si>
    <t>SCC Budget</t>
  </si>
  <si>
    <t>CAMHS Targeted Services SCC</t>
  </si>
  <si>
    <t>Total Council budgets</t>
  </si>
  <si>
    <t>Route 29 EPS Post</t>
  </si>
  <si>
    <t>CYP Event</t>
  </si>
  <si>
    <t>CYP Engagement</t>
  </si>
  <si>
    <t>GM i-Thrive</t>
  </si>
  <si>
    <t>EHWB Budget</t>
  </si>
  <si>
    <t>Mental Health First Aid (contribution)</t>
  </si>
  <si>
    <t>MHFA England</t>
  </si>
  <si>
    <t xml:space="preserve">MHIS - Salford City Council - CAMHS - single point of access The Bridge 1 MFT </t>
  </si>
  <si>
    <t xml:space="preserve">MHIS - Salford City Council -  Emerge - additional capacity MFT Waiting List Initiative </t>
  </si>
  <si>
    <t>MHIS Thrive in Education - Physical  Activity</t>
  </si>
  <si>
    <t>MHIS 42nd Street -  OJC work</t>
  </si>
  <si>
    <t>Dads matters</t>
  </si>
  <si>
    <t>Counselling Review</t>
  </si>
  <si>
    <t>University of Salford</t>
  </si>
  <si>
    <t>Please note 2022-23 Investment includes cost of living increase where applicable.</t>
  </si>
  <si>
    <t>Forecast spend for 2023/24</t>
  </si>
  <si>
    <t>Actual spend for 2022/23</t>
  </si>
  <si>
    <t>NHS Salford Locality budgets</t>
  </si>
  <si>
    <t xml:space="preserve">NHS Salford Locality budgets GM </t>
  </si>
  <si>
    <t>Place2Be, MFT, 42nd Street and SCC</t>
  </si>
  <si>
    <t>42nd Street</t>
  </si>
  <si>
    <t xml:space="preserve">GM Funding </t>
  </si>
  <si>
    <t>Dad Matters</t>
  </si>
  <si>
    <t>Forecast spend for 2022/24</t>
  </si>
  <si>
    <t>Council Finance and Investment: 2022-23</t>
  </si>
  <si>
    <t>Family Hubs</t>
  </si>
  <si>
    <t>Total NHS/CCG Core budgets</t>
  </si>
  <si>
    <t>NHS Loclaity (CCG) Finance and Investment: 2021‐22, 2022‐23 &amp; 2023-24</t>
  </si>
  <si>
    <t>Total reported Spend on CYPMH by NHS Loclality / CCG as at 30.03.22</t>
  </si>
  <si>
    <t>NOTES:</t>
  </si>
  <si>
    <t>Please also note that this does not inlcude the final GM budget increase for Salford TIE / MHST in 2023-24 which is awaiting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</si>
</sst>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20.5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20.5"/>
      <color rgb="FFFFFFFF"/>
      <name val="Calibri"/>
      <family val="2"/>
    </font>
    <font>
      <sz val="11"/>
      <color rgb="FFFFFFFF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2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8"/>
      <name val="Times New Roman"/>
      <family val="1"/>
    </font>
    <font>
      <b/>
      <sz val="1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13D4E"/>
      </patternFill>
    </fill>
    <fill>
      <patternFill patternType="solid">
        <fgColor rgb="FFACB9CA"/>
      </patternFill>
    </fill>
    <fill>
      <patternFill patternType="solid">
        <fgColor rgb="FF323E4F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313D4E"/>
      </bottom>
      <diagonal/>
    </border>
    <border>
      <left/>
      <right/>
      <top/>
      <bottom style="thin">
        <color rgb="FF313D4E"/>
      </bottom>
      <diagonal/>
    </border>
    <border>
      <left/>
      <right style="thin">
        <color rgb="FFFFFFFF"/>
      </right>
      <top/>
      <bottom style="thin">
        <color rgb="FF313D4E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313D4E"/>
      </left>
      <right style="thin">
        <color rgb="FFFFFFFF"/>
      </right>
      <top style="thin">
        <color rgb="FF313D4E"/>
      </top>
      <bottom style="thin">
        <color rgb="FF313D4E"/>
      </bottom>
      <diagonal/>
    </border>
    <border>
      <left style="thin">
        <color rgb="FFFFFFFF"/>
      </left>
      <right style="thin">
        <color rgb="FFFFFFFF"/>
      </right>
      <top style="thin">
        <color rgb="FF313D4E"/>
      </top>
      <bottom style="thin">
        <color rgb="FF313D4E"/>
      </bottom>
      <diagonal/>
    </border>
    <border>
      <left style="thin">
        <color rgb="FFFFFFFF"/>
      </left>
      <right/>
      <top style="thin">
        <color rgb="FF313D4E"/>
      </top>
      <bottom style="thin">
        <color rgb="FF313D4E"/>
      </bottom>
      <diagonal/>
    </border>
    <border>
      <left/>
      <right/>
      <top style="thin">
        <color rgb="FF313D4E"/>
      </top>
      <bottom style="thin">
        <color rgb="FF313D4E"/>
      </bottom>
      <diagonal/>
    </border>
    <border>
      <left/>
      <right style="thin">
        <color rgb="FFFFFFFF"/>
      </right>
      <top style="thin">
        <color rgb="FF313D4E"/>
      </top>
      <bottom style="thin">
        <color rgb="FF313D4E"/>
      </bottom>
      <diagonal/>
    </border>
    <border>
      <left style="thin">
        <color rgb="FF313D4E"/>
      </left>
      <right/>
      <top style="thin">
        <color rgb="FF313D4E"/>
      </top>
      <bottom style="thin">
        <color rgb="FF313D4E"/>
      </bottom>
      <diagonal/>
    </border>
    <border>
      <left style="thin">
        <color rgb="FF313D4E"/>
      </left>
      <right style="thin">
        <color rgb="FF313D4E"/>
      </right>
      <top style="thin">
        <color rgb="FF313D4E"/>
      </top>
      <bottom style="thin">
        <color rgb="FF313D4E"/>
      </bottom>
      <diagonal/>
    </border>
    <border>
      <left/>
      <right/>
      <top style="thin">
        <color rgb="FF313D4E"/>
      </top>
      <bottom/>
      <diagonal/>
    </border>
    <border>
      <left style="thin">
        <color rgb="FF313D4E"/>
      </left>
      <right/>
      <top/>
      <bottom style="thin">
        <color rgb="FF313D4E"/>
      </bottom>
      <diagonal/>
    </border>
    <border>
      <left/>
      <right style="thin">
        <color rgb="FF313D4E"/>
      </right>
      <top/>
      <bottom style="thin">
        <color rgb="FF313D4E"/>
      </bottom>
      <diagonal/>
    </border>
    <border>
      <left style="thin">
        <color rgb="FF000000"/>
      </left>
      <right/>
      <top style="thin">
        <color rgb="FF313D4E"/>
      </top>
      <bottom style="thin">
        <color rgb="FF000000"/>
      </bottom>
      <diagonal/>
    </border>
    <border>
      <left/>
      <right/>
      <top style="thin">
        <color rgb="FF313D4E"/>
      </top>
      <bottom style="thin">
        <color rgb="FF000000"/>
      </bottom>
      <diagonal/>
    </border>
    <border>
      <left/>
      <right style="thin">
        <color rgb="FFFFFFFF"/>
      </right>
      <top style="thin">
        <color rgb="FF313D4E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313D4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313D4E"/>
      </bottom>
      <diagonal/>
    </border>
    <border>
      <left/>
      <right/>
      <top style="thin">
        <color indexed="64"/>
      </top>
      <bottom style="thin">
        <color rgb="FF313D4E"/>
      </bottom>
      <diagonal/>
    </border>
    <border>
      <left/>
      <right style="thin">
        <color indexed="64"/>
      </right>
      <top style="thin">
        <color indexed="64"/>
      </top>
      <bottom style="thin">
        <color rgb="FF313D4E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313D4E"/>
      </left>
      <right style="thin">
        <color rgb="FF313D4E"/>
      </right>
      <top/>
      <bottom style="thin">
        <color rgb="FF313D4E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13D4E"/>
      </left>
      <right style="thin">
        <color rgb="FF313D4E"/>
      </right>
      <top style="thin">
        <color rgb="FF313D4E"/>
      </top>
      <bottom/>
      <diagonal/>
    </border>
    <border>
      <left style="thin">
        <color rgb="FF313D4E"/>
      </left>
      <right style="thin">
        <color rgb="FF313D4E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313D4E"/>
      </right>
      <top style="thin">
        <color rgb="FF313D4E"/>
      </top>
      <bottom style="thin">
        <color rgb="FF313D4E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 indent="1"/>
    </xf>
    <xf numFmtId="0" fontId="6" fillId="0" borderId="20" xfId="0" applyFont="1" applyBorder="1" applyAlignment="1">
      <alignment horizontal="left" vertical="top" wrapText="1"/>
    </xf>
    <xf numFmtId="3" fontId="8" fillId="3" borderId="25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wrapText="1"/>
    </xf>
    <xf numFmtId="0" fontId="15" fillId="4" borderId="30" xfId="2" applyFont="1" applyFill="1" applyBorder="1" applyAlignment="1">
      <alignment horizontal="center" vertical="center" wrapText="1"/>
    </xf>
    <xf numFmtId="0" fontId="15" fillId="4" borderId="31" xfId="2" applyFont="1" applyFill="1" applyBorder="1" applyAlignment="1">
      <alignment horizontal="center" vertical="center" wrapText="1"/>
    </xf>
    <xf numFmtId="0" fontId="6" fillId="5" borderId="26" xfId="2" applyFont="1" applyFill="1" applyBorder="1" applyAlignment="1">
      <alignment horizontal="left" vertical="top" wrapText="1"/>
    </xf>
    <xf numFmtId="164" fontId="2" fillId="5" borderId="26" xfId="3" applyNumberFormat="1" applyFont="1" applyFill="1" applyBorder="1" applyAlignment="1">
      <alignment horizontal="left" vertical="top"/>
    </xf>
    <xf numFmtId="0" fontId="2" fillId="5" borderId="26" xfId="2" applyFill="1" applyBorder="1" applyAlignment="1">
      <alignment vertical="center" wrapText="1"/>
    </xf>
    <xf numFmtId="0" fontId="2" fillId="5" borderId="26" xfId="2" applyFill="1" applyBorder="1" applyAlignment="1">
      <alignment wrapText="1"/>
    </xf>
    <xf numFmtId="44" fontId="2" fillId="5" borderId="26" xfId="4" applyFont="1" applyFill="1" applyBorder="1"/>
    <xf numFmtId="0" fontId="6" fillId="5" borderId="34" xfId="2" applyFont="1" applyFill="1" applyBorder="1" applyAlignment="1">
      <alignment horizontal="center" vertical="center" wrapText="1"/>
    </xf>
    <xf numFmtId="0" fontId="5" fillId="5" borderId="34" xfId="2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164" fontId="8" fillId="3" borderId="8" xfId="1" applyNumberFormat="1" applyFont="1" applyFill="1" applyBorder="1" applyAlignment="1">
      <alignment horizontal="right" vertical="top" wrapText="1"/>
    </xf>
    <xf numFmtId="164" fontId="8" fillId="3" borderId="34" xfId="1" applyNumberFormat="1" applyFont="1" applyFill="1" applyBorder="1" applyAlignment="1">
      <alignment horizontal="right" vertical="top" wrapText="1"/>
    </xf>
    <xf numFmtId="3" fontId="7" fillId="0" borderId="26" xfId="0" applyNumberFormat="1" applyFont="1" applyBorder="1" applyAlignment="1">
      <alignment horizontal="right" vertical="top" shrinkToFit="1"/>
    </xf>
    <xf numFmtId="164" fontId="7" fillId="0" borderId="26" xfId="1" applyNumberFormat="1" applyFont="1" applyFill="1" applyBorder="1" applyAlignment="1">
      <alignment horizontal="left" vertical="top"/>
    </xf>
    <xf numFmtId="3" fontId="9" fillId="0" borderId="26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6" fillId="0" borderId="2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7" xfId="0" applyFont="1" applyBorder="1" applyAlignment="1">
      <alignment horizontal="left" vertical="top" wrapText="1"/>
    </xf>
    <xf numFmtId="3" fontId="7" fillId="0" borderId="38" xfId="0" applyNumberFormat="1" applyFont="1" applyBorder="1" applyAlignment="1">
      <alignment horizontal="right" vertical="top" shrinkToFit="1"/>
    </xf>
    <xf numFmtId="0" fontId="0" fillId="0" borderId="18" xfId="0" applyBorder="1" applyAlignment="1">
      <alignment horizontal="left" wrapText="1"/>
    </xf>
    <xf numFmtId="0" fontId="0" fillId="0" borderId="18" xfId="0" applyBorder="1" applyAlignment="1">
      <alignment horizontal="left" vertical="center" wrapText="1"/>
    </xf>
    <xf numFmtId="3" fontId="7" fillId="0" borderId="15" xfId="0" applyNumberFormat="1" applyFont="1" applyBorder="1" applyAlignment="1">
      <alignment horizontal="right" vertical="top" shrinkToFit="1"/>
    </xf>
    <xf numFmtId="1" fontId="7" fillId="0" borderId="41" xfId="0" applyNumberFormat="1" applyFont="1" applyBorder="1" applyAlignment="1">
      <alignment horizontal="right" vertical="top" shrinkToFit="1"/>
    </xf>
    <xf numFmtId="3" fontId="7" fillId="0" borderId="41" xfId="0" applyNumberFormat="1" applyFont="1" applyBorder="1" applyAlignment="1">
      <alignment horizontal="right" vertical="top" shrinkToFit="1"/>
    </xf>
    <xf numFmtId="6" fontId="8" fillId="3" borderId="14" xfId="0" applyNumberFormat="1" applyFont="1" applyFill="1" applyBorder="1" applyAlignment="1">
      <alignment horizontal="right" vertical="top" wrapText="1"/>
    </xf>
    <xf numFmtId="3" fontId="7" fillId="0" borderId="9" xfId="0" applyNumberFormat="1" applyFont="1" applyBorder="1" applyAlignment="1">
      <alignment horizontal="right" vertical="top" shrinkToFit="1"/>
    </xf>
    <xf numFmtId="1" fontId="7" fillId="0" borderId="14" xfId="0" applyNumberFormat="1" applyFont="1" applyBorder="1" applyAlignment="1">
      <alignment horizontal="right" vertical="top" shrinkToFit="1"/>
    </xf>
    <xf numFmtId="3" fontId="7" fillId="0" borderId="42" xfId="0" applyNumberFormat="1" applyFont="1" applyBorder="1" applyAlignment="1">
      <alignment horizontal="right" vertical="top" shrinkToFit="1"/>
    </xf>
    <xf numFmtId="164" fontId="7" fillId="0" borderId="38" xfId="1" applyNumberFormat="1" applyFont="1" applyFill="1" applyBorder="1" applyAlignment="1">
      <alignment horizontal="left" vertical="top"/>
    </xf>
    <xf numFmtId="6" fontId="8" fillId="3" borderId="16" xfId="0" applyNumberFormat="1" applyFont="1" applyFill="1" applyBorder="1" applyAlignment="1">
      <alignment horizontal="right" vertical="top" wrapText="1"/>
    </xf>
    <xf numFmtId="3" fontId="8" fillId="3" borderId="43" xfId="0" applyNumberFormat="1" applyFont="1" applyFill="1" applyBorder="1" applyAlignment="1">
      <alignment horizontal="right" vertical="top" wrapText="1"/>
    </xf>
    <xf numFmtId="164" fontId="1" fillId="5" borderId="26" xfId="3" applyNumberFormat="1" applyFont="1" applyFill="1" applyBorder="1" applyAlignment="1">
      <alignment horizontal="left" vertical="top"/>
    </xf>
    <xf numFmtId="0" fontId="18" fillId="0" borderId="0" xfId="0" applyFont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8" fillId="3" borderId="17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8" fillId="3" borderId="22" xfId="0" applyFont="1" applyFill="1" applyBorder="1" applyAlignment="1">
      <alignment horizontal="left" vertical="top" wrapText="1"/>
    </xf>
    <xf numFmtId="0" fontId="8" fillId="3" borderId="23" xfId="0" applyFont="1" applyFill="1" applyBorder="1" applyAlignment="1">
      <alignment horizontal="left" vertical="top" wrapText="1"/>
    </xf>
    <xf numFmtId="0" fontId="8" fillId="3" borderId="2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5" borderId="32" xfId="2" applyFont="1" applyFill="1" applyBorder="1" applyAlignment="1">
      <alignment horizontal="center" vertical="center" wrapText="1"/>
    </xf>
    <xf numFmtId="0" fontId="5" fillId="5" borderId="34" xfId="2" applyFont="1" applyFill="1" applyBorder="1" applyAlignment="1">
      <alignment horizontal="center" vertical="center" wrapText="1"/>
    </xf>
    <xf numFmtId="0" fontId="5" fillId="5" borderId="26" xfId="2" applyFont="1" applyFill="1" applyBorder="1" applyAlignment="1">
      <alignment horizontal="center" vertical="center" wrapText="1"/>
    </xf>
    <xf numFmtId="0" fontId="6" fillId="5" borderId="32" xfId="2" applyFont="1" applyFill="1" applyBorder="1" applyAlignment="1">
      <alignment horizontal="center" vertical="center" wrapText="1"/>
    </xf>
    <xf numFmtId="0" fontId="6" fillId="5" borderId="33" xfId="2" applyFont="1" applyFill="1" applyBorder="1" applyAlignment="1">
      <alignment horizontal="center" vertical="center" wrapText="1"/>
    </xf>
    <xf numFmtId="0" fontId="6" fillId="5" borderId="34" xfId="2" applyFont="1" applyFill="1" applyBorder="1" applyAlignment="1">
      <alignment horizontal="center" vertical="center" wrapText="1"/>
    </xf>
    <xf numFmtId="0" fontId="14" fillId="4" borderId="35" xfId="2" applyFont="1" applyFill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</cellXfs>
  <cellStyles count="6">
    <cellStyle name="Comma" xfId="1" builtinId="3"/>
    <cellStyle name="Comma 2" xfId="3" xr:uid="{E088BFE6-1348-48A4-8860-244F088803B1}"/>
    <cellStyle name="Currency 2" xfId="4" xr:uid="{1C7D2543-0CCC-46E2-8306-462680C5DEE3}"/>
    <cellStyle name="Normal" xfId="0" builtinId="0"/>
    <cellStyle name="Normal 2" xfId="2" xr:uid="{057FF74D-A848-4BC9-9266-A3D5DCDDA48B}"/>
    <cellStyle name="Percent 2" xfId="5" xr:uid="{912596F6-EA15-4E10-8583-2E65ABCD16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="85" zoomScaleNormal="85" workbookViewId="0">
      <selection activeCell="H38" sqref="H38"/>
    </sheetView>
  </sheetViews>
  <sheetFormatPr defaultRowHeight="12.75" x14ac:dyDescent="0.2"/>
  <cols>
    <col min="1" max="1" width="71.1640625" customWidth="1"/>
    <col min="2" max="2" width="4.6640625" customWidth="1"/>
    <col min="3" max="3" width="20.83203125" customWidth="1"/>
    <col min="4" max="4" width="1.1640625" customWidth="1"/>
    <col min="5" max="5" width="32.6640625" customWidth="1"/>
    <col min="6" max="6" width="19.83203125" customWidth="1"/>
    <col min="7" max="8" width="18.6640625" customWidth="1"/>
    <col min="9" max="9" width="40.83203125" customWidth="1"/>
  </cols>
  <sheetData>
    <row r="1" spans="1:9" ht="33.75" customHeight="1" x14ac:dyDescent="0.25">
      <c r="A1" s="72" t="s">
        <v>40</v>
      </c>
      <c r="B1" s="72"/>
      <c r="C1" s="72"/>
      <c r="D1" s="72"/>
      <c r="E1" s="72"/>
      <c r="F1" s="72"/>
      <c r="G1" s="72"/>
      <c r="H1" s="72"/>
      <c r="I1" s="72"/>
    </row>
    <row r="2" spans="1:9" ht="40.35" customHeight="1" x14ac:dyDescent="0.2">
      <c r="A2" s="73" t="s">
        <v>76</v>
      </c>
      <c r="B2" s="74"/>
      <c r="C2" s="74"/>
      <c r="D2" s="74"/>
      <c r="E2" s="74"/>
      <c r="F2" s="74"/>
      <c r="G2" s="74"/>
      <c r="H2" s="35"/>
      <c r="I2" s="1"/>
    </row>
    <row r="3" spans="1:9" ht="45.75" customHeight="1" x14ac:dyDescent="0.2">
      <c r="A3" s="2" t="s">
        <v>0</v>
      </c>
      <c r="B3" s="75" t="s">
        <v>1</v>
      </c>
      <c r="C3" s="76"/>
      <c r="D3" s="77"/>
      <c r="E3" s="3" t="s">
        <v>2</v>
      </c>
      <c r="F3" s="11" t="s">
        <v>32</v>
      </c>
      <c r="G3" s="11" t="s">
        <v>65</v>
      </c>
      <c r="H3" s="11" t="s">
        <v>64</v>
      </c>
    </row>
    <row r="4" spans="1:9" ht="15" customHeight="1" x14ac:dyDescent="0.2">
      <c r="A4" s="7" t="s">
        <v>7</v>
      </c>
      <c r="B4" s="79" t="s">
        <v>66</v>
      </c>
      <c r="C4" s="79"/>
      <c r="D4" s="79"/>
      <c r="E4" s="7" t="s">
        <v>8</v>
      </c>
      <c r="F4" s="43">
        <v>131398</v>
      </c>
      <c r="G4" s="30">
        <v>131398</v>
      </c>
      <c r="H4" s="49">
        <v>135315</v>
      </c>
    </row>
    <row r="5" spans="1:9" ht="15" customHeight="1" x14ac:dyDescent="0.2">
      <c r="A5" s="7" t="s">
        <v>9</v>
      </c>
      <c r="B5" s="79"/>
      <c r="C5" s="79"/>
      <c r="D5" s="79"/>
      <c r="E5" s="7" t="s">
        <v>10</v>
      </c>
      <c r="F5" s="43">
        <v>30678</v>
      </c>
      <c r="G5" s="30">
        <v>30678</v>
      </c>
      <c r="H5" s="49">
        <v>31593</v>
      </c>
    </row>
    <row r="6" spans="1:9" ht="15" customHeight="1" x14ac:dyDescent="0.2">
      <c r="A6" s="7" t="s">
        <v>13</v>
      </c>
      <c r="B6" s="79"/>
      <c r="C6" s="79"/>
      <c r="D6" s="79"/>
      <c r="E6" s="7" t="s">
        <v>14</v>
      </c>
      <c r="F6" s="43">
        <v>145138</v>
      </c>
      <c r="G6" s="30">
        <v>145140</v>
      </c>
      <c r="H6" s="49">
        <v>149465</v>
      </c>
    </row>
    <row r="7" spans="1:9" ht="15" customHeight="1" x14ac:dyDescent="0.2">
      <c r="A7" s="7" t="s">
        <v>24</v>
      </c>
      <c r="B7" s="79"/>
      <c r="C7" s="79"/>
      <c r="D7" s="79"/>
      <c r="E7" s="7" t="s">
        <v>14</v>
      </c>
      <c r="F7" s="43">
        <v>121972</v>
      </c>
      <c r="G7" s="30">
        <v>124288</v>
      </c>
      <c r="H7" s="49">
        <v>127994</v>
      </c>
    </row>
    <row r="8" spans="1:9" ht="15" customHeight="1" x14ac:dyDescent="0.2">
      <c r="A8" s="39" t="s">
        <v>38</v>
      </c>
      <c r="B8" s="79"/>
      <c r="C8" s="79"/>
      <c r="D8" s="79"/>
      <c r="E8" s="7" t="s">
        <v>14</v>
      </c>
      <c r="F8" s="43">
        <v>150000</v>
      </c>
      <c r="G8" s="30">
        <v>0</v>
      </c>
      <c r="H8" s="49">
        <v>0</v>
      </c>
      <c r="I8" s="33"/>
    </row>
    <row r="9" spans="1:9" ht="15" customHeight="1" x14ac:dyDescent="0.2">
      <c r="A9" s="39" t="s">
        <v>59</v>
      </c>
      <c r="B9" s="79"/>
      <c r="C9" s="79"/>
      <c r="D9" s="79"/>
      <c r="E9" s="7" t="s">
        <v>14</v>
      </c>
      <c r="F9" s="43">
        <v>43670</v>
      </c>
      <c r="G9" s="30">
        <v>0</v>
      </c>
      <c r="H9" s="49">
        <v>0</v>
      </c>
      <c r="I9" s="33"/>
    </row>
    <row r="10" spans="1:9" ht="15" customHeight="1" x14ac:dyDescent="0.2">
      <c r="A10" s="39" t="s">
        <v>58</v>
      </c>
      <c r="B10" s="79"/>
      <c r="C10" s="79"/>
      <c r="D10" s="79"/>
      <c r="E10" s="7" t="s">
        <v>39</v>
      </c>
      <c r="F10" s="43">
        <v>18837</v>
      </c>
      <c r="G10" s="30">
        <v>0</v>
      </c>
      <c r="H10" s="49">
        <v>0</v>
      </c>
      <c r="I10" s="33"/>
    </row>
    <row r="11" spans="1:9" ht="15" customHeight="1" x14ac:dyDescent="0.2">
      <c r="A11" s="7" t="s">
        <v>25</v>
      </c>
      <c r="B11" s="79"/>
      <c r="C11" s="79"/>
      <c r="D11" s="79"/>
      <c r="E11" s="7" t="s">
        <v>26</v>
      </c>
      <c r="F11" s="43">
        <v>81284</v>
      </c>
      <c r="G11" s="30">
        <v>88936</v>
      </c>
      <c r="H11" s="49">
        <v>94470</v>
      </c>
    </row>
    <row r="12" spans="1:9" ht="15" customHeight="1" x14ac:dyDescent="0.2">
      <c r="A12" s="7" t="s">
        <v>37</v>
      </c>
      <c r="B12" s="79"/>
      <c r="C12" s="79"/>
      <c r="D12" s="79"/>
      <c r="E12" s="41"/>
      <c r="F12" s="44">
        <v>37493</v>
      </c>
      <c r="G12" s="31">
        <v>37493</v>
      </c>
      <c r="H12" s="50">
        <v>38170</v>
      </c>
      <c r="I12" s="33"/>
    </row>
    <row r="13" spans="1:9" ht="15" customHeight="1" x14ac:dyDescent="0.2">
      <c r="A13" s="7" t="s">
        <v>29</v>
      </c>
      <c r="B13" s="79"/>
      <c r="C13" s="79"/>
      <c r="D13" s="79"/>
      <c r="E13" s="41"/>
      <c r="F13" s="45">
        <v>25000</v>
      </c>
      <c r="G13" s="30">
        <v>60000</v>
      </c>
      <c r="H13" s="40">
        <v>40000</v>
      </c>
      <c r="I13" s="33"/>
    </row>
    <row r="14" spans="1:9" ht="30" customHeight="1" x14ac:dyDescent="0.2">
      <c r="A14" s="7" t="s">
        <v>30</v>
      </c>
      <c r="B14" s="79"/>
      <c r="C14" s="79"/>
      <c r="D14" s="79"/>
      <c r="E14" s="42"/>
      <c r="F14" s="45">
        <v>8070</v>
      </c>
      <c r="G14" s="30">
        <v>8070</v>
      </c>
      <c r="H14" s="40">
        <v>8311</v>
      </c>
      <c r="I14" s="33"/>
    </row>
    <row r="15" spans="1:9" ht="15" customHeight="1" x14ac:dyDescent="0.2">
      <c r="A15" s="7" t="s">
        <v>60</v>
      </c>
      <c r="B15" s="79"/>
      <c r="C15" s="79"/>
      <c r="D15" s="79"/>
      <c r="E15" s="41"/>
      <c r="F15" s="44">
        <v>37493</v>
      </c>
      <c r="G15" s="31">
        <f>F15</f>
        <v>37493</v>
      </c>
      <c r="H15" s="50">
        <v>0</v>
      </c>
      <c r="I15" s="33"/>
    </row>
    <row r="16" spans="1:9" ht="16.350000000000001" customHeight="1" x14ac:dyDescent="0.2">
      <c r="A16" s="7" t="s">
        <v>15</v>
      </c>
      <c r="B16" s="81"/>
      <c r="C16" s="81"/>
      <c r="D16" s="81"/>
      <c r="E16" s="7" t="s">
        <v>16</v>
      </c>
      <c r="F16" s="43">
        <v>12500</v>
      </c>
      <c r="G16" s="30">
        <v>12500</v>
      </c>
      <c r="H16" s="49">
        <v>12500</v>
      </c>
    </row>
    <row r="17" spans="1:9" ht="16.350000000000001" customHeight="1" x14ac:dyDescent="0.2">
      <c r="A17" s="58" t="s">
        <v>17</v>
      </c>
      <c r="B17" s="59"/>
      <c r="C17" s="59"/>
      <c r="D17" s="59"/>
      <c r="E17" s="60"/>
      <c r="F17" s="46">
        <f>SUM(F4:F16)</f>
        <v>843533</v>
      </c>
      <c r="G17" s="46">
        <f>SUM(G4:G16)</f>
        <v>675996</v>
      </c>
      <c r="H17" s="51">
        <f>SUM(H4:H16)</f>
        <v>637818</v>
      </c>
    </row>
    <row r="18" spans="1:9" ht="15" customHeight="1" x14ac:dyDescent="0.2">
      <c r="A18" s="7" t="s">
        <v>18</v>
      </c>
      <c r="B18" s="78" t="s">
        <v>67</v>
      </c>
      <c r="C18" s="78"/>
      <c r="D18" s="78"/>
      <c r="E18" s="82" t="s">
        <v>19</v>
      </c>
      <c r="F18" s="43">
        <v>3288000</v>
      </c>
      <c r="G18" s="30">
        <v>3343896</v>
      </c>
      <c r="H18" s="49">
        <f>G18*1.8%+G18</f>
        <v>3404086.128</v>
      </c>
      <c r="I18" s="33"/>
    </row>
    <row r="19" spans="1:9" ht="15" customHeight="1" x14ac:dyDescent="0.2">
      <c r="A19" s="7" t="s">
        <v>56</v>
      </c>
      <c r="B19" s="79"/>
      <c r="C19" s="79"/>
      <c r="D19" s="79"/>
      <c r="E19" s="83"/>
      <c r="F19" s="43">
        <v>111636</v>
      </c>
      <c r="G19" s="30">
        <v>0</v>
      </c>
      <c r="H19" s="49">
        <v>0</v>
      </c>
    </row>
    <row r="20" spans="1:9" ht="15" customHeight="1" x14ac:dyDescent="0.2">
      <c r="A20" s="7" t="s">
        <v>33</v>
      </c>
      <c r="B20" s="79"/>
      <c r="C20" s="79"/>
      <c r="D20" s="79"/>
      <c r="E20" s="83"/>
      <c r="F20" s="43">
        <v>16000</v>
      </c>
      <c r="G20" s="30">
        <f>4068*4</f>
        <v>16272</v>
      </c>
      <c r="H20" s="49">
        <f>G20*1.8%+G20</f>
        <v>16564.896000000001</v>
      </c>
      <c r="I20" s="33"/>
    </row>
    <row r="21" spans="1:9" ht="15" customHeight="1" x14ac:dyDescent="0.2">
      <c r="A21" s="7" t="s">
        <v>20</v>
      </c>
      <c r="B21" s="79"/>
      <c r="C21" s="79"/>
      <c r="D21" s="79"/>
      <c r="E21" s="83"/>
      <c r="F21" s="43">
        <v>117466</v>
      </c>
      <c r="G21" s="30">
        <f>29608*4</f>
        <v>118432</v>
      </c>
      <c r="H21" s="49">
        <f t="shared" ref="H21:H23" si="0">G21*1.8%+G21</f>
        <v>120563.776</v>
      </c>
      <c r="I21" s="33"/>
    </row>
    <row r="22" spans="1:9" ht="15" customHeight="1" x14ac:dyDescent="0.2">
      <c r="A22" s="7" t="s">
        <v>21</v>
      </c>
      <c r="B22" s="79"/>
      <c r="C22" s="79"/>
      <c r="D22" s="79"/>
      <c r="E22" s="83"/>
      <c r="F22" s="43">
        <v>26040</v>
      </c>
      <c r="G22" s="30">
        <f>6563*4</f>
        <v>26252</v>
      </c>
      <c r="H22" s="49">
        <f t="shared" si="0"/>
        <v>26724.536</v>
      </c>
      <c r="I22" s="33"/>
    </row>
    <row r="23" spans="1:9" ht="15" customHeight="1" x14ac:dyDescent="0.2">
      <c r="A23" s="7" t="s">
        <v>22</v>
      </c>
      <c r="B23" s="79"/>
      <c r="C23" s="79"/>
      <c r="D23" s="79"/>
      <c r="E23" s="83"/>
      <c r="F23" s="43">
        <v>101455</v>
      </c>
      <c r="G23" s="30">
        <f>25572*4</f>
        <v>102288</v>
      </c>
      <c r="H23" s="49">
        <f t="shared" si="0"/>
        <v>104129.18399999999</v>
      </c>
      <c r="I23" s="33"/>
    </row>
    <row r="24" spans="1:9" ht="15" customHeight="1" x14ac:dyDescent="0.2">
      <c r="A24" s="7" t="s">
        <v>57</v>
      </c>
      <c r="B24" s="79"/>
      <c r="C24" s="79"/>
      <c r="D24" s="79"/>
      <c r="E24" s="83"/>
      <c r="F24" s="43">
        <v>111636</v>
      </c>
      <c r="G24" s="30">
        <v>0</v>
      </c>
      <c r="H24" s="49">
        <v>0</v>
      </c>
      <c r="I24" s="33"/>
    </row>
    <row r="25" spans="1:9" ht="15" customHeight="1" x14ac:dyDescent="0.2">
      <c r="A25" s="7" t="s">
        <v>34</v>
      </c>
      <c r="B25" s="79"/>
      <c r="C25" s="79"/>
      <c r="D25" s="79"/>
      <c r="E25" s="83"/>
      <c r="F25" s="43">
        <v>127201</v>
      </c>
      <c r="G25" s="30">
        <f>32061*4</f>
        <v>128244</v>
      </c>
      <c r="H25" s="49">
        <f t="shared" ref="H25:H32" si="1">G25*1.8%+G25</f>
        <v>130552.39200000001</v>
      </c>
      <c r="I25" s="33"/>
    </row>
    <row r="26" spans="1:9" ht="15" customHeight="1" x14ac:dyDescent="0.2">
      <c r="A26" s="7" t="s">
        <v>23</v>
      </c>
      <c r="B26" s="79"/>
      <c r="C26" s="79"/>
      <c r="D26" s="79"/>
      <c r="E26" s="83"/>
      <c r="F26" s="43">
        <v>55169</v>
      </c>
      <c r="G26" s="30">
        <f>13905*4</f>
        <v>55620</v>
      </c>
      <c r="H26" s="49">
        <f t="shared" si="1"/>
        <v>56621.16</v>
      </c>
      <c r="I26" s="33"/>
    </row>
    <row r="27" spans="1:9" ht="15" customHeight="1" x14ac:dyDescent="0.2">
      <c r="A27" s="39" t="s">
        <v>3</v>
      </c>
      <c r="B27" s="79"/>
      <c r="C27" s="79"/>
      <c r="D27" s="79"/>
      <c r="E27" s="83"/>
      <c r="F27" s="47">
        <v>85754</v>
      </c>
      <c r="G27" s="30">
        <f>21803*4</f>
        <v>87212</v>
      </c>
      <c r="H27" s="49">
        <f t="shared" si="1"/>
        <v>88781.816000000006</v>
      </c>
      <c r="I27" s="33"/>
    </row>
    <row r="28" spans="1:9" ht="15" customHeight="1" x14ac:dyDescent="0.2">
      <c r="A28" s="7" t="s">
        <v>4</v>
      </c>
      <c r="B28" s="79"/>
      <c r="C28" s="79"/>
      <c r="D28" s="79"/>
      <c r="E28" s="83"/>
      <c r="F28" s="43">
        <v>181326.45999999996</v>
      </c>
      <c r="G28" s="30">
        <f>46103*4</f>
        <v>184412</v>
      </c>
      <c r="H28" s="49">
        <f t="shared" si="1"/>
        <v>187731.416</v>
      </c>
      <c r="I28" s="33"/>
    </row>
    <row r="29" spans="1:9" ht="15" customHeight="1" x14ac:dyDescent="0.2">
      <c r="A29" s="7" t="s">
        <v>5</v>
      </c>
      <c r="B29" s="79"/>
      <c r="C29" s="79"/>
      <c r="D29" s="79"/>
      <c r="E29" s="83"/>
      <c r="F29" s="43">
        <v>54330</v>
      </c>
      <c r="G29" s="30">
        <f>13814*4</f>
        <v>55256</v>
      </c>
      <c r="H29" s="49">
        <f t="shared" si="1"/>
        <v>56250.608</v>
      </c>
      <c r="I29" s="33"/>
    </row>
    <row r="30" spans="1:9" ht="15" customHeight="1" x14ac:dyDescent="0.2">
      <c r="A30" s="7" t="s">
        <v>6</v>
      </c>
      <c r="B30" s="79"/>
      <c r="C30" s="79"/>
      <c r="D30" s="79"/>
      <c r="E30" s="83"/>
      <c r="F30" s="43">
        <v>190496.54</v>
      </c>
      <c r="G30" s="30">
        <f>48763*4</f>
        <v>195052</v>
      </c>
      <c r="H30" s="49">
        <f t="shared" si="1"/>
        <v>198562.93599999999</v>
      </c>
      <c r="I30" s="33"/>
    </row>
    <row r="31" spans="1:9" ht="15" customHeight="1" x14ac:dyDescent="0.2">
      <c r="A31" s="7" t="s">
        <v>35</v>
      </c>
      <c r="B31" s="80"/>
      <c r="C31" s="80"/>
      <c r="D31" s="80"/>
      <c r="E31" s="84"/>
      <c r="F31" s="44">
        <v>42507</v>
      </c>
      <c r="G31" s="30">
        <f>186143</f>
        <v>186143</v>
      </c>
      <c r="H31" s="49">
        <f t="shared" si="1"/>
        <v>189493.57399999999</v>
      </c>
      <c r="I31" s="33"/>
    </row>
    <row r="32" spans="1:9" ht="15" customHeight="1" x14ac:dyDescent="0.2">
      <c r="A32" s="5" t="s">
        <v>11</v>
      </c>
      <c r="B32" s="36"/>
      <c r="C32" s="37"/>
      <c r="D32" s="38"/>
      <c r="E32" s="6" t="s">
        <v>12</v>
      </c>
      <c r="F32" s="48">
        <v>149000</v>
      </c>
      <c r="G32" s="30">
        <f>38000*4</f>
        <v>152000</v>
      </c>
      <c r="H32" s="49">
        <f t="shared" si="1"/>
        <v>154736</v>
      </c>
      <c r="I32" s="33"/>
    </row>
    <row r="33" spans="1:9" ht="15.75" customHeight="1" x14ac:dyDescent="0.2">
      <c r="A33" s="69" t="s">
        <v>75</v>
      </c>
      <c r="B33" s="70"/>
      <c r="C33" s="70"/>
      <c r="D33" s="70"/>
      <c r="E33" s="71"/>
      <c r="F33" s="13">
        <f>SUM(F18:F32)</f>
        <v>4658017</v>
      </c>
      <c r="G33" s="52">
        <f>SUM(G18:G32)</f>
        <v>4651079</v>
      </c>
      <c r="H33" s="13">
        <f>SUM(H18:H32)</f>
        <v>4734798.4220000003</v>
      </c>
    </row>
    <row r="34" spans="1:9" ht="40.35" customHeight="1" x14ac:dyDescent="0.2">
      <c r="A34" s="8" t="s">
        <v>0</v>
      </c>
      <c r="B34" s="61" t="s">
        <v>1</v>
      </c>
      <c r="C34" s="62"/>
      <c r="D34" s="63"/>
      <c r="E34" s="9" t="s">
        <v>2</v>
      </c>
      <c r="F34" s="24" t="s">
        <v>32</v>
      </c>
      <c r="G34" s="25" t="s">
        <v>36</v>
      </c>
      <c r="H34" s="25" t="str">
        <f>H3</f>
        <v>Forecast spend for 2023/24</v>
      </c>
    </row>
    <row r="35" spans="1:9" ht="41.1" customHeight="1" x14ac:dyDescent="0.2">
      <c r="A35" s="12" t="s">
        <v>27</v>
      </c>
      <c r="B35" s="64" t="s">
        <v>28</v>
      </c>
      <c r="C35" s="65"/>
      <c r="D35" s="66"/>
      <c r="E35" s="26" t="s">
        <v>68</v>
      </c>
      <c r="F35" s="30">
        <v>628908</v>
      </c>
      <c r="G35" s="30">
        <v>628908</v>
      </c>
      <c r="H35" s="30">
        <v>628908</v>
      </c>
      <c r="I35" s="33"/>
    </row>
    <row r="36" spans="1:9" x14ac:dyDescent="0.2">
      <c r="A36" s="39" t="s">
        <v>38</v>
      </c>
      <c r="B36" s="67" t="s">
        <v>70</v>
      </c>
      <c r="C36" s="68"/>
      <c r="D36" s="68"/>
      <c r="E36" s="26" t="s">
        <v>69</v>
      </c>
      <c r="F36" s="30">
        <v>150000</v>
      </c>
      <c r="G36" s="30"/>
      <c r="H36" s="30"/>
      <c r="I36" s="33"/>
    </row>
    <row r="37" spans="1:9" x14ac:dyDescent="0.2">
      <c r="A37" s="39" t="s">
        <v>59</v>
      </c>
      <c r="B37" s="67" t="s">
        <v>70</v>
      </c>
      <c r="C37" s="68"/>
      <c r="D37" s="68"/>
      <c r="E37" s="26" t="s">
        <v>69</v>
      </c>
      <c r="F37" s="30"/>
      <c r="G37" s="30">
        <v>43670</v>
      </c>
      <c r="H37" s="30"/>
      <c r="I37" s="33"/>
    </row>
    <row r="38" spans="1:9" ht="16.350000000000001" customHeight="1" x14ac:dyDescent="0.2">
      <c r="A38" s="10" t="s">
        <v>31</v>
      </c>
      <c r="B38" s="55"/>
      <c r="C38" s="56"/>
      <c r="D38" s="57"/>
      <c r="E38" s="27"/>
      <c r="F38" s="32">
        <f>SUM(F35:F35)</f>
        <v>628908</v>
      </c>
      <c r="G38" s="32"/>
      <c r="H38" s="32"/>
      <c r="I38" s="33"/>
    </row>
    <row r="39" spans="1:9" ht="18.600000000000001" customHeight="1" x14ac:dyDescent="0.2">
      <c r="A39" s="58" t="s">
        <v>77</v>
      </c>
      <c r="B39" s="59"/>
      <c r="C39" s="59"/>
      <c r="D39" s="59"/>
      <c r="E39" s="60"/>
      <c r="F39" s="28">
        <f>F38+F33+F17</f>
        <v>6130458</v>
      </c>
      <c r="G39" s="29">
        <f>G38+G33+G17</f>
        <v>5327075</v>
      </c>
      <c r="H39" s="29">
        <f>H38+H33+H17</f>
        <v>5372616.4220000003</v>
      </c>
    </row>
    <row r="40" spans="1:9" ht="34.5" customHeight="1" x14ac:dyDescent="0.2">
      <c r="A40" s="54" t="s">
        <v>78</v>
      </c>
      <c r="B40" s="1"/>
      <c r="C40" s="1"/>
      <c r="D40" s="1"/>
      <c r="E40" s="1"/>
      <c r="F40" s="1"/>
      <c r="G40" s="1"/>
      <c r="H40" s="1"/>
    </row>
    <row r="41" spans="1:9" ht="15" customHeight="1" x14ac:dyDescent="0.2">
      <c r="A41" s="34" t="s">
        <v>63</v>
      </c>
      <c r="D41" s="4"/>
      <c r="E41" s="4"/>
      <c r="F41" s="4"/>
      <c r="G41" s="4"/>
      <c r="H41" s="4"/>
    </row>
    <row r="42" spans="1:9" ht="16.350000000000001" customHeight="1" x14ac:dyDescent="0.2">
      <c r="A42" s="34" t="s">
        <v>79</v>
      </c>
      <c r="D42" s="4"/>
      <c r="E42" s="4"/>
      <c r="F42" s="4"/>
      <c r="G42" s="4"/>
      <c r="H42" s="4"/>
    </row>
    <row r="43" spans="1:9" ht="16.5" customHeight="1" x14ac:dyDescent="0.2">
      <c r="D43" s="4"/>
      <c r="E43" s="14"/>
      <c r="F43" s="4"/>
      <c r="G43" s="4"/>
      <c r="H43" s="4"/>
    </row>
  </sheetData>
  <mergeCells count="14">
    <mergeCell ref="A17:E17"/>
    <mergeCell ref="A33:E33"/>
    <mergeCell ref="A1:I1"/>
    <mergeCell ref="A2:G2"/>
    <mergeCell ref="B3:D3"/>
    <mergeCell ref="B18:D31"/>
    <mergeCell ref="B4:D16"/>
    <mergeCell ref="E18:E31"/>
    <mergeCell ref="B38:D38"/>
    <mergeCell ref="A39:E39"/>
    <mergeCell ref="B34:D34"/>
    <mergeCell ref="B35:D35"/>
    <mergeCell ref="B36:D36"/>
    <mergeCell ref="B37:D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76BA-06AF-4158-B01D-88A5E67A4156}">
  <dimension ref="A1:F11"/>
  <sheetViews>
    <sheetView zoomScale="90" zoomScaleNormal="90" workbookViewId="0">
      <selection activeCell="D25" sqref="D25"/>
    </sheetView>
  </sheetViews>
  <sheetFormatPr defaultRowHeight="12.75" x14ac:dyDescent="0.2"/>
  <cols>
    <col min="1" max="1" width="47.33203125" customWidth="1"/>
    <col min="2" max="2" width="19.1640625" customWidth="1"/>
    <col min="3" max="3" width="23.6640625" customWidth="1"/>
    <col min="4" max="4" width="16.6640625" bestFit="1" customWidth="1"/>
    <col min="5" max="5" width="15.1640625" customWidth="1"/>
    <col min="6" max="6" width="15.6640625" bestFit="1" customWidth="1"/>
  </cols>
  <sheetData>
    <row r="1" spans="1:6" ht="30" customHeight="1" x14ac:dyDescent="0.2">
      <c r="A1" s="91" t="s">
        <v>73</v>
      </c>
      <c r="B1" s="92"/>
      <c r="C1" s="92"/>
      <c r="D1" s="92"/>
      <c r="E1" s="92"/>
      <c r="F1" s="92"/>
    </row>
    <row r="2" spans="1:6" ht="59.25" customHeight="1" x14ac:dyDescent="0.2">
      <c r="A2" s="15" t="s">
        <v>41</v>
      </c>
      <c r="B2" s="16" t="s">
        <v>42</v>
      </c>
      <c r="C2" s="16" t="s">
        <v>43</v>
      </c>
      <c r="D2" s="16" t="s">
        <v>32</v>
      </c>
      <c r="E2" s="16" t="s">
        <v>36</v>
      </c>
      <c r="F2" s="16" t="s">
        <v>72</v>
      </c>
    </row>
    <row r="3" spans="1:6" ht="15" customHeight="1" x14ac:dyDescent="0.2">
      <c r="A3" s="17" t="s">
        <v>45</v>
      </c>
      <c r="B3" s="87" t="s">
        <v>46</v>
      </c>
      <c r="C3" s="88" t="s">
        <v>44</v>
      </c>
      <c r="D3" s="18">
        <v>70000</v>
      </c>
      <c r="E3" s="18">
        <v>70000</v>
      </c>
      <c r="F3" s="18">
        <v>70000</v>
      </c>
    </row>
    <row r="4" spans="1:6" ht="15" x14ac:dyDescent="0.2">
      <c r="A4" s="17" t="s">
        <v>49</v>
      </c>
      <c r="B4" s="87"/>
      <c r="C4" s="89"/>
      <c r="D4" s="18">
        <v>24644</v>
      </c>
      <c r="E4" s="18">
        <v>24644</v>
      </c>
      <c r="F4" s="18">
        <v>24644</v>
      </c>
    </row>
    <row r="5" spans="1:6" ht="15" x14ac:dyDescent="0.2">
      <c r="A5" s="17" t="s">
        <v>47</v>
      </c>
      <c r="B5" s="87"/>
      <c r="C5" s="90"/>
      <c r="D5" s="18">
        <v>308871</v>
      </c>
      <c r="E5" s="18">
        <v>308871</v>
      </c>
      <c r="F5" s="18">
        <v>308871</v>
      </c>
    </row>
    <row r="6" spans="1:6" ht="15" x14ac:dyDescent="0.2">
      <c r="A6" s="17" t="s">
        <v>50</v>
      </c>
      <c r="B6" s="85" t="s">
        <v>52</v>
      </c>
      <c r="C6" s="22"/>
      <c r="D6" s="18">
        <v>0</v>
      </c>
      <c r="E6" s="18">
        <v>0</v>
      </c>
      <c r="F6" s="18">
        <v>1000</v>
      </c>
    </row>
    <row r="7" spans="1:6" ht="15" x14ac:dyDescent="0.2">
      <c r="A7" s="17" t="s">
        <v>51</v>
      </c>
      <c r="B7" s="86"/>
      <c r="C7" s="22"/>
      <c r="D7" s="18">
        <v>0</v>
      </c>
      <c r="E7" s="18">
        <v>0</v>
      </c>
      <c r="F7" s="18">
        <v>1030</v>
      </c>
    </row>
    <row r="8" spans="1:6" ht="15" x14ac:dyDescent="0.2">
      <c r="A8" s="17" t="s">
        <v>54</v>
      </c>
      <c r="B8" s="23" t="s">
        <v>53</v>
      </c>
      <c r="C8" s="22" t="s">
        <v>55</v>
      </c>
      <c r="D8" s="18">
        <v>0</v>
      </c>
      <c r="E8" s="18">
        <v>1830</v>
      </c>
      <c r="F8" s="18">
        <f>8000-E8</f>
        <v>6170</v>
      </c>
    </row>
    <row r="9" spans="1:6" ht="15" x14ac:dyDescent="0.2">
      <c r="A9" s="17" t="s">
        <v>61</v>
      </c>
      <c r="B9" s="23"/>
      <c r="C9" s="22" t="s">
        <v>62</v>
      </c>
      <c r="D9" s="18">
        <v>0</v>
      </c>
      <c r="E9" s="18">
        <v>0</v>
      </c>
      <c r="F9" s="18">
        <v>9990</v>
      </c>
    </row>
    <row r="10" spans="1:6" ht="15" x14ac:dyDescent="0.2">
      <c r="A10" s="17" t="s">
        <v>71</v>
      </c>
      <c r="B10" s="23" t="s">
        <v>74</v>
      </c>
      <c r="C10" s="22"/>
      <c r="D10" s="18">
        <v>0</v>
      </c>
      <c r="E10" s="53">
        <v>0</v>
      </c>
      <c r="F10" s="18">
        <v>37493</v>
      </c>
    </row>
    <row r="11" spans="1:6" ht="15" x14ac:dyDescent="0.25">
      <c r="A11" s="19" t="s">
        <v>48</v>
      </c>
      <c r="B11" s="20"/>
      <c r="C11" s="20"/>
      <c r="D11" s="21">
        <f>SUM(D3:D6)</f>
        <v>403515</v>
      </c>
      <c r="E11" s="21">
        <f>SUM(E3:E9)</f>
        <v>405345</v>
      </c>
      <c r="F11" s="21">
        <f>SUM(F3:F10)</f>
        <v>459198</v>
      </c>
    </row>
  </sheetData>
  <mergeCells count="4">
    <mergeCell ref="B6:B7"/>
    <mergeCell ref="B3:B5"/>
    <mergeCell ref="C3:C5"/>
    <mergeCell ref="A1:F1"/>
  </mergeCells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CCG Investement</vt:lpstr>
      <vt:lpstr>Council Investement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Appendix H - Finance  Investment - 2021 update</dc:title>
  <dc:creator>elaine.redwood</dc:creator>
  <cp:lastModifiedBy>Lima, Catarina</cp:lastModifiedBy>
  <dcterms:created xsi:type="dcterms:W3CDTF">2022-01-25T11:15:00Z</dcterms:created>
  <dcterms:modified xsi:type="dcterms:W3CDTF">2023-07-06T07:43:08Z</dcterms:modified>
</cp:coreProperties>
</file>